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<sst xmlns="http://schemas.openxmlformats.org/spreadsheetml/2006/main" count="389" uniqueCount="244">
  <si>
    <t>Загальний фонд</t>
  </si>
  <si>
    <t>Всього</t>
  </si>
  <si>
    <t>РАЗОМ</t>
  </si>
  <si>
    <t>виконавчого комітету міської ради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</si>
  <si>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</si>
  <si>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</si>
  <si>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</si>
  <si>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</si>
  <si>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</si>
  <si>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</si>
  <si>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</si>
  <si>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</si>
  <si>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</si>
  <si>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</si>
  <si>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</si>
  <si>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</si>
  <si>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</si>
  <si>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</si>
  <si>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</si>
  <si>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0800000</t>
  </si>
  <si>
    <t>0810000</t>
  </si>
  <si>
    <t>0813160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</si>
  <si>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</si>
  <si>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</si>
  <si>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громадських організацій інвалідів та ветеранів, діяльність яких має соціальну спрямованість</t>
  </si>
  <si>
    <t>0813031</t>
  </si>
  <si>
    <t>3031</t>
  </si>
  <si>
    <t>Надання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</si>
  <si>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</si>
  <si>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зв'язку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</si>
  <si>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</si>
  <si>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</si>
  <si>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</si>
  <si>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</si>
  <si>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</si>
  <si>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</si>
  <si>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</si>
  <si>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</si>
  <si>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</si>
  <si>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</si>
  <si>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</si>
  <si>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3133</t>
  </si>
  <si>
    <t>3140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</si>
  <si>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</si>
  <si>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</si>
  <si>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</si>
  <si>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</si>
  <si>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</si>
  <si>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</si>
  <si>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</si>
  <si>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</si>
  <si>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Інші заходи пов'язані з економічною діяльністю</t>
  </si>
  <si>
    <t>Заходи запобігання та ліквідації надзвичайних ситуацій та наслідків стихійного лиха</t>
  </si>
  <si>
    <t>06000000</t>
  </si>
  <si>
    <t>0610000</t>
  </si>
  <si>
    <t>0213242</t>
  </si>
  <si>
    <t>Інші заходи у сфері соціального захисту і соціального забезпечення</t>
  </si>
  <si>
    <t>0813242</t>
  </si>
  <si>
    <t>1510000</t>
  </si>
  <si>
    <t>1500000</t>
  </si>
  <si>
    <t>0813192</t>
  </si>
  <si>
    <t>0813180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</si>
  <si>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</si>
  <si>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</si>
  <si>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</si>
  <si>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</si>
  <si>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</si>
  <si>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</si>
  <si>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</si>
  <si>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</si>
  <si>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</si>
  <si>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Програми і заходи державних органів у справах сім"ї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</si>
  <si>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</si>
  <si>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</si>
  <si>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</si>
  <si>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</si>
  <si>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</si>
  <si>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</si>
  <si>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</si>
  <si>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</si>
  <si>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</si>
  <si>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</si>
  <si>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</si>
  <si>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</si>
  <si>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</si>
  <si>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</si>
  <si>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</si>
  <si>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</si>
  <si>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</si>
  <si>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</si>
  <si>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освіти виконавчого комітету міської ради (головний розпорядник)</t>
  </si>
  <si>
    <t>Управління освіти виконавчого комітету міської ради (відповідальний виконавець)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</si>
  <si>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</si>
  <si>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</si>
  <si>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комітету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</si>
  <si>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</si>
  <si>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</si>
  <si>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</si>
  <si>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Міська комплексна програма "Турбота" на 2020-2022 роки</t>
  </si>
  <si>
    <t>Міська комплексна програма підтримки учасників антитерористичної операції, учасників Революції Гідності, бійців-добровольців антитерористичної операції та членів їх сімей на 2020-2022 роки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</si>
  <si>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</si>
  <si>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</si>
  <si>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</si>
  <si>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</si>
  <si>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Програма фінансування заходів державного, обласного, місцевого значення у Нетішинській ТГ на 2021-2023 роки</t>
  </si>
  <si>
    <t>Програма благоустрою Нетішинської міської ТГ на 2020-2022 роки</t>
  </si>
  <si>
    <t>Програма розвитку земельних відносин на 2020-2022 роки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</si>
  <si>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</si>
  <si>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</si>
  <si>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Цільова соціальна програма реалізації молодіжної політики на 2018-2022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</si>
  <si>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</si>
  <si>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</si>
  <si>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</si>
  <si>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</si>
  <si>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</si>
  <si>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2021-2022 роки</t>
  </si>
  <si>
    <t xml:space="preserve">Рішення 4-ї сесії Нетішинської міської ради від 23.12.2020 № 4/180 </t>
  </si>
  <si>
    <t>Розподіл витрат бюджету Нетішинської міської територіальної громади на реалізацію місцевих програм у 2022 році</t>
  </si>
  <si>
    <t xml:space="preserve">Міська програма організації відпочинку та оздоровлення дітей і підлітків Нетішинської міської територіальної громади на 2022-2025 роки </t>
  </si>
  <si>
    <t>0216011</t>
  </si>
  <si>
    <t>0610</t>
  </si>
  <si>
    <t>Програма співфінансування проектів у сфері капітальних ремонтів житлового фонду та благоустрою Нетішинської міської територіальної громади на 2021-2023 роки</t>
  </si>
  <si>
    <t>Експлуатація та технічне обслуговування житлового фонду</t>
  </si>
  <si>
    <t>Програма розвитку пасажирських перевезень Нетішинської міської територіальної громади на 2022 рік</t>
  </si>
  <si>
    <t>0411</t>
  </si>
  <si>
    <t>Сприяння розвитку малого та середнього підприємництва</t>
  </si>
  <si>
    <t>Програма сприяння розвитку підприємництва на 2020-2022 роки</t>
  </si>
  <si>
    <t>0217610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</si>
  <si>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</si>
  <si>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</si>
  <si>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</si>
  <si>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</si>
  <si>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</si>
  <si>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</si>
  <si>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</si>
  <si>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</si>
  <si>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 xml:space="preserve">Рішення 16-ї сесії Нетішинської міської ради від 19.11.2021 № 16/1006 </t>
  </si>
  <si>
    <t>Рішення 69-ї сесії Нетішинської міської ради від 28.02.2020 року № 69/4467 зі змінами</t>
  </si>
  <si>
    <t>Рішення 65-ї сесії Нетішинської міської ради від 29.11.2019 року № 65/4196 зі змінами</t>
  </si>
  <si>
    <t>Рішення 65-ї сесії Нетішинської міської ради від 29.11.2019 року № 65/4197 зі змінами</t>
  </si>
  <si>
    <t xml:space="preserve"> Рішення 65-ї сесії Нетішинської міської ради від 29.11.2019 року № 65/4196 зі змінами</t>
  </si>
  <si>
    <t>Рішення 36-ї сесії Нетішинської міської ради від 24.11.2019 року № 36/1973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</si>
  <si>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</si>
  <si>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</si>
  <si>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</si>
  <si>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6-ї сесії Нетішинської міської ради від 05.02.2021 року № 6/242 зі змінами</t>
  </si>
  <si>
    <t>Рішення 64-ї сесії Нетішинської міської ради від 01.11.2019 року № 64/4108 зі змінами</t>
  </si>
  <si>
    <t>Рішення 66-ї сесії Нетішинської міської ради від 20.12.2019 року № 66/4280 зі змінами</t>
  </si>
  <si>
    <t>Рішення 65-ї сесії Нетішинської міської ради від 29.11.2019 року № 65/4210 зі змінами</t>
  </si>
  <si>
    <t>Рішення 4-ї сесії Нетішинської міської ради від 23.12.2020 № 4/179</t>
  </si>
  <si>
    <t xml:space="preserve">Рішення 16-ї сесії Нетішинської міської ради від 19.11.2021 року № 16/1031 </t>
  </si>
  <si>
    <t>Програма співфінансування проєктів у сфері капітальних ремонтів житлового фонду та благоустрою Нетішинської міської територіальної громадим на 2021-2023 роки</t>
  </si>
  <si>
    <t>Рішення 6-ї сесії Нетішинської міської ради від 05.02.2021 року № 6/242</t>
  </si>
  <si>
    <t>Програма забезпечення містобудівною документацією міста Нетішин на 2021-2022 роки</t>
  </si>
  <si>
    <t>Рішення 11-ї сесії Нетішинської міської ради від 09.07.2021 року №11/695</t>
  </si>
  <si>
    <t>Програма поводження з твердими побутовими відходами Нетішинської міської територіальної громади на 2020-2022 роки</t>
  </si>
  <si>
    <t>Рішення 76-ї сесії Нетішинської міської ради від 19.06.2020 року № 76/4643</t>
  </si>
  <si>
    <t>0216015</t>
  </si>
  <si>
    <t>6015</t>
  </si>
  <si>
    <t>Забезпечення надійної та безперебійної експлуатації ліфтів</t>
  </si>
  <si>
    <t>0216014</t>
  </si>
  <si>
    <t>6014</t>
  </si>
  <si>
    <t>Забезпечення збору та вивезення сміття і відходів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</si>
  <si>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</si>
  <si>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Рішення 6-ї сесії Нетішинської міської ради від 05.02.2021 року № 6/229</t>
  </si>
  <si>
    <t>Програма Питна вода Нетішинської міської територіальної громати на 2021-2023 роки</t>
  </si>
  <si>
    <t>Рішення 4-ї сесії Нетішинської міської ради від 23.12.2020 року № 4/182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</si>
  <si>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</si>
  <si>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</si>
  <si>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</si>
  <si>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</si>
  <si>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фінансової підтримки комунальних підприємств Нетішинської міської ради у 2022 році</t>
  </si>
  <si>
    <t>Рішення 65-ї сесії Нетішинської міської ради від 29.11.2019 року № 65/4210</t>
  </si>
  <si>
    <t>0217670</t>
  </si>
  <si>
    <t>7670</t>
  </si>
  <si>
    <t>Внески до статутного капіталу суб`єктів господарювання</t>
  </si>
  <si>
    <t xml:space="preserve">Програма природоохоронних заходів Нетішинської міської територіальної громади на 2022 рік </t>
  </si>
  <si>
    <t>0217691</t>
  </si>
  <si>
    <t>7691</t>
  </si>
  <si>
    <t>0218340</t>
  </si>
  <si>
    <t>8340</t>
  </si>
  <si>
    <t>0540</t>
  </si>
  <si>
    <t>Природоохоронні заходи за рахунок цільових фондів</t>
  </si>
  <si>
    <t>Програма розвитку освіти Нетішининської територаільної громади на 2018-2022 роки</t>
  </si>
  <si>
    <t>Рішення 37-ї сесії Нетішинської міської ради від 21.12.2017 року № 37/2069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</si>
  <si>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</si>
  <si>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</si>
  <si>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</si>
  <si>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</si>
  <si>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</si>
  <si>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</si>
  <si>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</si>
  <si>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</si>
  <si>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 xml:space="preserve">Рішення 4-ї сесії Нетішинської міської ради від 23.12.2020 № 4/183 </t>
  </si>
  <si>
    <t>1512020</t>
  </si>
  <si>
    <t>Рішення 64-ї сесії Нетішинської міської ради від 01.11.2019 року № 64/4108 (зі змінами)</t>
  </si>
  <si>
    <t>1516030</t>
  </si>
  <si>
    <t>6030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</si>
  <si>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</si>
  <si>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</si>
  <si>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</si>
  <si>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</si>
  <si>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7461</t>
  </si>
  <si>
    <t>міської ради</t>
  </si>
  <si>
    <t xml:space="preserve">Керуючий справами </t>
  </si>
  <si>
    <t>Любов ОЦАБРИКА</t>
  </si>
  <si>
    <t>0216017</t>
  </si>
  <si>
    <t>0218240</t>
  </si>
  <si>
    <t>8240</t>
  </si>
  <si>
    <t>0380</t>
  </si>
  <si>
    <t>Заходи та роботи з територіальної оборони</t>
  </si>
  <si>
    <t>Програма заходів національного спротиву Нетішинської міської територіальної громади на 2022 рік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</si>
  <si>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</si>
  <si>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</si>
  <si>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</si>
  <si>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територіальної оборони, руху опору населення Нетішинської міської територіальної громади до національного спротиву на 2022-2025 роки</t>
  </si>
  <si>
    <t>Рішення 20-ї (позачергової) сесії Нетішинської міської ради від 16.02.2022 року № 20/1396</t>
  </si>
  <si>
    <t>Додаток 7</t>
  </si>
  <si>
    <t xml:space="preserve">до рішення вісімнадцятої сесії </t>
  </si>
  <si>
    <t xml:space="preserve">Нетішинської міської ради VIIІ скликання </t>
  </si>
  <si>
    <t>"Про бюджет Нетішинської міської     
територіальної громади на 2022 рік</t>
  </si>
  <si>
    <t>територіальної громади на 2022 рік"</t>
  </si>
  <si>
    <t>23.12.2021 № 18/1207</t>
  </si>
  <si>
    <t>(у редакції рішення виконавчого комітету</t>
  </si>
  <si>
    <t>Комплексна програмапрофілактики правопорушень та боротьби зі злочинністю на території обслуговування 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</si>
  <si>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Рішення виконавчого комітету Нетішинської міської ради від 15.03.2022 року №113 /2022</t>
  </si>
  <si>
    <t xml:space="preserve">Програма природоохоронних заходів на території Нетішинської міської територіальної громади на 2022 рік </t>
  </si>
  <si>
    <t>Рішення 19-ї сесії Нетішинської міської ради від 11.02.2022 року № 19/1307 зі змінами</t>
  </si>
  <si>
    <t>Рішення 6-ї сесії Нетішинської міської ради від 05.02.2021 року № 6/229, зі змінами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</si>
  <si>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</si>
  <si>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Рішення 16-ї сесії Нетішинської міської ради від 19.11.2021 року № 16/1030, зі змінами</t>
  </si>
  <si>
    <t>Цільова програма забезпечення пожежної безпеки на об'єктах усіх форм власності, розвитку інфраструктури  підрозділів пожежної охорони на території Нетішинської міської територіальної громади на 2021-2025 роки</t>
  </si>
  <si>
    <t>Рішення 3-ї сесії Нетішинсько міської ради від 11.12.2020 року № 3/35</t>
  </si>
  <si>
    <t>Погоджено:</t>
  </si>
  <si>
    <t xml:space="preserve">Комплексна програма щодо забезпечення казначейського обслуговування на території Нетішинської міської територіальної громади на 2022 рік </t>
  </si>
  <si>
    <t>Рішення 19-ї сесії Нетішинської міської ради від 11.02.2022 року № 19/1306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</si>
  <si>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</si>
  <si>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</si>
  <si>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</si>
  <si>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 xml:space="preserve">Програма підтримки технічного стану будівель гуртожитків на 2021-2024 роки </t>
  </si>
  <si>
    <t>Рішення 16-ї сесії Нетішинської міської ради від 19.11.2021 року № 6/1028</t>
  </si>
  <si>
    <t>Начальник фінансового управління</t>
  </si>
  <si>
    <t>Валентина КРАВЧУК</t>
  </si>
  <si>
    <t>24.10.2022 № 380/2022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</si>
</sst>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00"/>
    <numFmt numFmtId="212" formatCode="#,##0.0"/>
  </numFmts>
  <fonts count="54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53" applyFont="1" applyBorder="1" applyAlignment="1" quotePrefix="1">
      <alignment vertical="center" wrapText="1"/>
      <protection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10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210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14" fillId="0" borderId="10" xfId="53" applyFont="1" applyBorder="1" applyAlignment="1" quotePrefix="1">
      <alignment horizontal="center" vertical="center" wrapText="1"/>
      <protection/>
    </xf>
    <xf numFmtId="4" fontId="14" fillId="0" borderId="10" xfId="53" applyNumberFormat="1" applyFont="1" applyBorder="1" applyAlignment="1" quotePrefix="1">
      <alignment horizontal="center" vertical="center" wrapText="1"/>
      <protection/>
    </xf>
    <xf numFmtId="4" fontId="14" fillId="0" borderId="10" xfId="53" applyNumberFormat="1" applyFont="1" applyBorder="1" applyAlignment="1" quotePrefix="1">
      <alignment vertical="center" wrapText="1"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6" applyFont="1" applyFill="1">
      <alignment/>
      <protection/>
    </xf>
    <xf numFmtId="0" fontId="0" fillId="0" borderId="0" xfId="0" applyAlignment="1">
      <alignment/>
    </xf>
    <xf numFmtId="0" fontId="10" fillId="0" borderId="0" xfId="56" applyFont="1">
      <alignment/>
      <protection/>
    </xf>
    <xf numFmtId="0" fontId="3" fillId="0" borderId="0" xfId="55" applyFont="1" applyFill="1" applyAlignment="1">
      <alignment vertical="center"/>
      <protection/>
    </xf>
    <xf numFmtId="2" fontId="14" fillId="0" borderId="13" xfId="0" applyNumberFormat="1" applyFont="1" applyBorder="1" applyAlignment="1" quotePrefix="1">
      <alignment horizontal="center" vertical="center" wrapText="1"/>
    </xf>
    <xf numFmtId="0" fontId="10" fillId="0" borderId="0" xfId="56" applyFont="1" applyFill="1">
      <alignment/>
      <protection/>
    </xf>
    <xf numFmtId="0" fontId="13" fillId="0" borderId="0" xfId="0" applyFont="1" applyAlignment="1">
      <alignment/>
    </xf>
    <xf numFmtId="0" fontId="14" fillId="0" borderId="10" xfId="54" applyFont="1" applyBorder="1" applyAlignment="1" quotePrefix="1">
      <alignment horizontal="center" vertical="center" wrapText="1"/>
      <protection/>
    </xf>
    <xf numFmtId="4" fontId="14" fillId="0" borderId="10" xfId="54" applyNumberFormat="1" applyFont="1" applyBorder="1" applyAlignment="1" quotePrefix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од.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18"/>
  <sheetViews>
    <sheetView tabSelected="1" zoomScale="73" zoomScaleNormal="73" zoomScaleSheetLayoutView="100" zoomScalePageLayoutView="0" workbookViewId="0" topLeftCell="A95">
      <selection activeCell="G9" sqref="G9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3.375" style="1" customWidth="1"/>
    <col min="6" max="6" width="25.625" style="1" customWidth="1"/>
    <col min="7" max="7" width="17.25390625" style="1" customWidth="1"/>
    <col min="8" max="8" width="15.625" style="1" customWidth="1"/>
    <col min="9" max="9" width="15.125" style="1" customWidth="1"/>
    <col min="10" max="10" width="15.25390625" style="1" customWidth="1"/>
    <col min="11" max="11" width="11.75390625" style="1" bestFit="1" customWidth="1"/>
    <col min="12" max="99" width="9.125" style="1" customWidth="1"/>
  </cols>
  <sheetData>
    <row r="1" spans="6:10" ht="18.75">
      <c r="F1" s="19"/>
      <c r="G1" s="15" t="s">
        <v>217</v>
      </c>
      <c r="H1" s="15"/>
      <c r="I1" s="15"/>
      <c r="J1" s="9"/>
    </row>
    <row r="2" spans="6:10" ht="18.75">
      <c r="F2" s="15"/>
      <c r="G2" s="110" t="s">
        <v>218</v>
      </c>
      <c r="H2" s="111"/>
      <c r="I2" s="111"/>
      <c r="J2" s="9"/>
    </row>
    <row r="3" spans="6:10" ht="18.75">
      <c r="F3" s="15"/>
      <c r="G3" s="110" t="s">
        <v>219</v>
      </c>
      <c r="H3" s="111"/>
      <c r="I3" s="111"/>
      <c r="J3" s="112"/>
    </row>
    <row r="4" spans="6:10" ht="18.75">
      <c r="F4" s="15"/>
      <c r="G4" s="123" t="s">
        <v>220</v>
      </c>
      <c r="H4" s="124"/>
      <c r="I4" s="124"/>
      <c r="J4" s="15"/>
    </row>
    <row r="5" spans="6:10" ht="18.75">
      <c r="F5" s="15"/>
      <c r="G5" s="123" t="s">
        <v>221</v>
      </c>
      <c r="H5" s="124"/>
      <c r="I5" s="124"/>
      <c r="J5" s="124"/>
    </row>
    <row r="6" spans="6:10" ht="18.75">
      <c r="F6" s="15"/>
      <c r="G6" s="110" t="s">
        <v>222</v>
      </c>
      <c r="H6" s="113"/>
      <c r="I6" s="113"/>
      <c r="J6" s="113"/>
    </row>
    <row r="7" spans="6:10" ht="18.75">
      <c r="F7" s="15"/>
      <c r="G7" s="110" t="s">
        <v>223</v>
      </c>
      <c r="H7" s="111"/>
      <c r="I7" s="111"/>
      <c r="J7" s="111"/>
    </row>
    <row r="8" spans="6:10" ht="18.75">
      <c r="F8" s="15"/>
      <c r="G8" s="123" t="s">
        <v>203</v>
      </c>
      <c r="H8" s="124"/>
      <c r="I8" s="124"/>
      <c r="J8" s="124"/>
    </row>
    <row r="9" spans="6:10" ht="18.75">
      <c r="F9" s="15"/>
      <c r="G9" s="114" t="s">
        <v>243</v>
      </c>
      <c r="H9" s="115"/>
      <c r="I9" s="113"/>
      <c r="J9" s="113"/>
    </row>
    <row r="10" spans="1:10" ht="18">
      <c r="A10" s="126"/>
      <c r="B10" s="126"/>
      <c r="C10" s="126"/>
      <c r="D10" s="126"/>
      <c r="E10" s="126"/>
      <c r="F10" s="126"/>
      <c r="G10" s="126"/>
      <c r="H10" s="126"/>
      <c r="I10" s="126"/>
      <c r="J10" s="126"/>
    </row>
    <row r="11" spans="1:10" ht="18.75">
      <c r="A11" s="127" t="s">
        <v>117</v>
      </c>
      <c r="B11" s="127"/>
      <c r="C11" s="127"/>
      <c r="D11" s="127"/>
      <c r="E11" s="127"/>
      <c r="F11" s="127"/>
      <c r="G11" s="127"/>
      <c r="H11" s="127"/>
      <c r="I11" s="127"/>
      <c r="J11" s="127"/>
    </row>
    <row r="12" spans="1:10" ht="18.75">
      <c r="A12" s="132">
        <v>22546000000</v>
      </c>
      <c r="B12" s="132"/>
      <c r="C12" s="72"/>
      <c r="D12" s="72"/>
      <c r="E12" s="72"/>
      <c r="F12" s="72"/>
      <c r="G12" s="72"/>
      <c r="H12" s="72"/>
      <c r="I12" s="72"/>
      <c r="J12" s="72"/>
    </row>
    <row r="13" spans="1:10" ht="18" customHeight="1">
      <c r="A13" s="133" t="s">
        <v>100</v>
      </c>
      <c r="B13" s="133"/>
      <c r="C13" s="8"/>
      <c r="D13" s="8"/>
      <c r="E13" s="8"/>
      <c r="F13" s="8"/>
      <c r="G13" s="8"/>
      <c r="H13" s="8"/>
      <c r="I13" s="8"/>
      <c r="J13" s="24" t="s">
        <v>84</v>
      </c>
    </row>
    <row r="14" spans="1:10" ht="51" customHeight="1">
      <c r="A14" s="130" t="s">
        <v>101</v>
      </c>
      <c r="B14" s="130" t="s">
        <v>102</v>
      </c>
      <c r="C14" s="130" t="s">
        <v>63</v>
      </c>
      <c r="D14" s="130" t="s">
        <v>103</v>
      </c>
      <c r="E14" s="128" t="s">
        <v>64</v>
      </c>
      <c r="F14" s="128" t="s">
        <v>65</v>
      </c>
      <c r="G14" s="128" t="s">
        <v>66</v>
      </c>
      <c r="H14" s="121" t="s">
        <v>0</v>
      </c>
      <c r="I14" s="125" t="s">
        <v>67</v>
      </c>
      <c r="J14" s="125"/>
    </row>
    <row r="15" spans="1:10" ht="139.5" customHeight="1">
      <c r="A15" s="131"/>
      <c r="B15" s="131"/>
      <c r="C15" s="131"/>
      <c r="D15" s="131"/>
      <c r="E15" s="129"/>
      <c r="F15" s="129"/>
      <c r="G15" s="129"/>
      <c r="H15" s="122"/>
      <c r="I15" s="21" t="s">
        <v>68</v>
      </c>
      <c r="J15" s="22" t="s">
        <v>69</v>
      </c>
    </row>
    <row r="16" spans="1:10" ht="15.75">
      <c r="A16" s="31">
        <v>1</v>
      </c>
      <c r="B16" s="32">
        <v>2</v>
      </c>
      <c r="C16" s="32">
        <v>3</v>
      </c>
      <c r="D16" s="32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</row>
    <row r="17" spans="1:99" s="5" customFormat="1" ht="47.25">
      <c r="A17" s="33" t="s">
        <v>32</v>
      </c>
      <c r="B17" s="34"/>
      <c r="C17" s="34"/>
      <c r="D17" s="32" t="s">
        <v>89</v>
      </c>
      <c r="E17" s="31"/>
      <c r="F17" s="31"/>
      <c r="G17" s="35">
        <f>G18</f>
        <v>137802132</v>
      </c>
      <c r="H17" s="35">
        <f>H18</f>
        <v>94148912</v>
      </c>
      <c r="I17" s="35">
        <f>I18</f>
        <v>43693220</v>
      </c>
      <c r="J17" s="35">
        <f>J18</f>
        <v>43192120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</row>
    <row r="18" spans="1:99" s="5" customFormat="1" ht="47.25">
      <c r="A18" s="36" t="s">
        <v>33</v>
      </c>
      <c r="B18" s="37"/>
      <c r="C18" s="37"/>
      <c r="D18" s="38" t="s">
        <v>88</v>
      </c>
      <c r="E18" s="39"/>
      <c r="F18" s="39"/>
      <c r="G18" s="40">
        <f>SUM(G19:G56)</f>
        <v>137802132</v>
      </c>
      <c r="H18" s="40">
        <f>SUM(H19:H56)</f>
        <v>94148912</v>
      </c>
      <c r="I18" s="40">
        <f>SUM(I19:I56)</f>
        <v>43693220</v>
      </c>
      <c r="J18" s="40">
        <f>SUM(J19:J56)</f>
        <v>43192120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</row>
    <row r="19" spans="1:99" s="5" customFormat="1" ht="78.75">
      <c r="A19" s="36" t="s">
        <v>34</v>
      </c>
      <c r="B19" s="37" t="s">
        <v>35</v>
      </c>
      <c r="C19" s="37" t="s">
        <v>11</v>
      </c>
      <c r="D19" s="41" t="s">
        <v>36</v>
      </c>
      <c r="E19" s="42" t="s">
        <v>104</v>
      </c>
      <c r="F19" s="42" t="s">
        <v>149</v>
      </c>
      <c r="G19" s="43">
        <f aca="true" t="shared" si="0" ref="G19:G56">H19+I19</f>
        <v>132420</v>
      </c>
      <c r="H19" s="43">
        <v>102520</v>
      </c>
      <c r="I19" s="43">
        <v>29900</v>
      </c>
      <c r="J19" s="40"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s="5" customFormat="1" ht="157.5">
      <c r="A20" s="36" t="s">
        <v>34</v>
      </c>
      <c r="B20" s="37" t="s">
        <v>35</v>
      </c>
      <c r="C20" s="37" t="s">
        <v>11</v>
      </c>
      <c r="D20" s="41" t="s">
        <v>36</v>
      </c>
      <c r="E20" s="39" t="s">
        <v>163</v>
      </c>
      <c r="F20" s="39" t="s">
        <v>164</v>
      </c>
      <c r="G20" s="43">
        <f t="shared" si="0"/>
        <v>36880</v>
      </c>
      <c r="H20" s="43">
        <v>36880</v>
      </c>
      <c r="I20" s="43">
        <v>0</v>
      </c>
      <c r="J20" s="40"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84" customHeight="1">
      <c r="A21" s="36" t="s">
        <v>34</v>
      </c>
      <c r="B21" s="37" t="s">
        <v>35</v>
      </c>
      <c r="C21" s="37" t="s">
        <v>11</v>
      </c>
      <c r="D21" s="41" t="s">
        <v>36</v>
      </c>
      <c r="E21" s="42" t="s">
        <v>109</v>
      </c>
      <c r="F21" s="42" t="s">
        <v>141</v>
      </c>
      <c r="G21" s="43">
        <f t="shared" si="0"/>
        <v>237000</v>
      </c>
      <c r="H21" s="43">
        <f>243000-6000</f>
        <v>237000</v>
      </c>
      <c r="I21" s="43">
        <v>0</v>
      </c>
      <c r="J21" s="40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101.25" customHeight="1">
      <c r="A22" s="36" t="s">
        <v>76</v>
      </c>
      <c r="B22" s="37" t="s">
        <v>80</v>
      </c>
      <c r="C22" s="37" t="s">
        <v>81</v>
      </c>
      <c r="D22" s="41" t="s">
        <v>78</v>
      </c>
      <c r="E22" s="42" t="s">
        <v>114</v>
      </c>
      <c r="F22" s="42" t="s">
        <v>142</v>
      </c>
      <c r="G22" s="43">
        <f t="shared" si="0"/>
        <v>21334694</v>
      </c>
      <c r="H22" s="43">
        <v>21334694</v>
      </c>
      <c r="I22" s="43">
        <v>0</v>
      </c>
      <c r="J22" s="40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5" customFormat="1" ht="101.25" customHeight="1">
      <c r="A23" s="36" t="s">
        <v>77</v>
      </c>
      <c r="B23" s="37" t="s">
        <v>82</v>
      </c>
      <c r="C23" s="37" t="s">
        <v>83</v>
      </c>
      <c r="D23" s="41" t="s">
        <v>79</v>
      </c>
      <c r="E23" s="42" t="s">
        <v>114</v>
      </c>
      <c r="F23" s="42" t="s">
        <v>142</v>
      </c>
      <c r="G23" s="43">
        <f t="shared" si="0"/>
        <v>2137340</v>
      </c>
      <c r="H23" s="43">
        <f>1957340+180000</f>
        <v>2137340</v>
      </c>
      <c r="I23" s="43">
        <v>0</v>
      </c>
      <c r="J23" s="40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</row>
    <row r="24" spans="1:99" s="3" customFormat="1" ht="79.5" customHeight="1">
      <c r="A24" s="28" t="s">
        <v>37</v>
      </c>
      <c r="B24" s="75">
        <v>3112</v>
      </c>
      <c r="C24" s="37" t="s">
        <v>4</v>
      </c>
      <c r="D24" s="41" t="s">
        <v>38</v>
      </c>
      <c r="E24" s="39" t="s">
        <v>113</v>
      </c>
      <c r="F24" s="42" t="s">
        <v>143</v>
      </c>
      <c r="G24" s="43">
        <f t="shared" si="0"/>
        <v>132000</v>
      </c>
      <c r="H24" s="43">
        <v>132000</v>
      </c>
      <c r="I24" s="43">
        <v>0</v>
      </c>
      <c r="J24" s="40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s="3" customFormat="1" ht="80.25" customHeight="1">
      <c r="A25" s="36" t="s">
        <v>39</v>
      </c>
      <c r="B25" s="37" t="s">
        <v>41</v>
      </c>
      <c r="C25" s="37" t="s">
        <v>4</v>
      </c>
      <c r="D25" s="41" t="s">
        <v>40</v>
      </c>
      <c r="E25" s="42" t="s">
        <v>109</v>
      </c>
      <c r="F25" s="42" t="s">
        <v>141</v>
      </c>
      <c r="G25" s="43">
        <f t="shared" si="0"/>
        <v>145500</v>
      </c>
      <c r="H25" s="43">
        <f>139500+6000</f>
        <v>145500</v>
      </c>
      <c r="I25" s="43">
        <v>0</v>
      </c>
      <c r="J25" s="40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79.5" customHeight="1">
      <c r="A26" s="28" t="s">
        <v>55</v>
      </c>
      <c r="B26" s="28">
        <v>3242</v>
      </c>
      <c r="C26" s="30" t="s">
        <v>6</v>
      </c>
      <c r="D26" s="29" t="s">
        <v>56</v>
      </c>
      <c r="E26" s="46" t="s">
        <v>98</v>
      </c>
      <c r="F26" s="44" t="s">
        <v>138</v>
      </c>
      <c r="G26" s="43">
        <f t="shared" si="0"/>
        <v>760000</v>
      </c>
      <c r="H26" s="40">
        <v>760000</v>
      </c>
      <c r="I26" s="43">
        <v>0</v>
      </c>
      <c r="J26" s="40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95.25" customHeight="1">
      <c r="A27" s="28" t="s">
        <v>55</v>
      </c>
      <c r="B27" s="28">
        <v>3242</v>
      </c>
      <c r="C27" s="30" t="s">
        <v>6</v>
      </c>
      <c r="D27" s="29" t="s">
        <v>56</v>
      </c>
      <c r="E27" s="42" t="s">
        <v>114</v>
      </c>
      <c r="F27" s="42" t="s">
        <v>142</v>
      </c>
      <c r="G27" s="43">
        <f t="shared" si="0"/>
        <v>167000</v>
      </c>
      <c r="H27" s="43">
        <f>135000+32000</f>
        <v>167000</v>
      </c>
      <c r="I27" s="43">
        <v>0</v>
      </c>
      <c r="J27" s="40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77.25" customHeight="1">
      <c r="A28" s="28" t="s">
        <v>55</v>
      </c>
      <c r="B28" s="28">
        <v>3242</v>
      </c>
      <c r="C28" s="30" t="s">
        <v>6</v>
      </c>
      <c r="D28" s="29" t="s">
        <v>56</v>
      </c>
      <c r="E28" s="39" t="s">
        <v>113</v>
      </c>
      <c r="F28" s="42" t="s">
        <v>143</v>
      </c>
      <c r="G28" s="43">
        <f t="shared" si="0"/>
        <v>146000</v>
      </c>
      <c r="H28" s="43">
        <v>146000</v>
      </c>
      <c r="I28" s="43">
        <v>0</v>
      </c>
      <c r="J28" s="40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68.25" customHeight="1">
      <c r="A29" s="28" t="s">
        <v>43</v>
      </c>
      <c r="B29" s="28">
        <v>5011</v>
      </c>
      <c r="C29" s="30" t="s">
        <v>7</v>
      </c>
      <c r="D29" s="73" t="s">
        <v>8</v>
      </c>
      <c r="E29" s="44" t="s">
        <v>108</v>
      </c>
      <c r="F29" s="42" t="s">
        <v>144</v>
      </c>
      <c r="G29" s="43">
        <f t="shared" si="0"/>
        <v>995000</v>
      </c>
      <c r="H29" s="43">
        <f>1185000-190000</f>
        <v>995000</v>
      </c>
      <c r="I29" s="43">
        <v>0</v>
      </c>
      <c r="J29" s="40">
        <v>0</v>
      </c>
      <c r="K29" s="2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72.75" customHeight="1">
      <c r="A30" s="28" t="s">
        <v>44</v>
      </c>
      <c r="B30" s="28">
        <v>5012</v>
      </c>
      <c r="C30" s="30" t="s">
        <v>7</v>
      </c>
      <c r="D30" s="73" t="s">
        <v>62</v>
      </c>
      <c r="E30" s="44" t="s">
        <v>108</v>
      </c>
      <c r="F30" s="42" t="s">
        <v>144</v>
      </c>
      <c r="G30" s="43">
        <f t="shared" si="0"/>
        <v>309600</v>
      </c>
      <c r="H30" s="43">
        <v>309600</v>
      </c>
      <c r="I30" s="43">
        <v>0</v>
      </c>
      <c r="J30" s="40"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98.25" customHeight="1">
      <c r="A31" s="28" t="s">
        <v>119</v>
      </c>
      <c r="B31" s="28">
        <v>6011</v>
      </c>
      <c r="C31" s="30" t="s">
        <v>120</v>
      </c>
      <c r="D31" s="73" t="s">
        <v>122</v>
      </c>
      <c r="E31" s="73" t="s">
        <v>121</v>
      </c>
      <c r="F31" s="42" t="s">
        <v>145</v>
      </c>
      <c r="G31" s="43">
        <f t="shared" si="0"/>
        <v>250000</v>
      </c>
      <c r="H31" s="43">
        <v>250000</v>
      </c>
      <c r="I31" s="43">
        <v>0</v>
      </c>
      <c r="J31" s="40"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7" customFormat="1" ht="81" customHeight="1">
      <c r="A32" s="28" t="s">
        <v>119</v>
      </c>
      <c r="B32" s="28">
        <v>6011</v>
      </c>
      <c r="C32" s="30" t="s">
        <v>120</v>
      </c>
      <c r="D32" s="29" t="s">
        <v>46</v>
      </c>
      <c r="E32" s="39" t="s">
        <v>165</v>
      </c>
      <c r="F32" s="39" t="s">
        <v>166</v>
      </c>
      <c r="G32" s="43">
        <f>H32+I32</f>
        <v>147228</v>
      </c>
      <c r="H32" s="43">
        <f>3902+143326</f>
        <v>147228</v>
      </c>
      <c r="I32" s="43">
        <v>0</v>
      </c>
      <c r="J32" s="40">
        <v>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</row>
    <row r="33" spans="1:99" s="3" customFormat="1" ht="98.25" customHeight="1">
      <c r="A33" s="89" t="s">
        <v>160</v>
      </c>
      <c r="B33" s="89" t="s">
        <v>161</v>
      </c>
      <c r="C33" s="90" t="s">
        <v>9</v>
      </c>
      <c r="D33" s="91" t="s">
        <v>162</v>
      </c>
      <c r="E33" s="46" t="s">
        <v>155</v>
      </c>
      <c r="F33" s="46" t="s">
        <v>156</v>
      </c>
      <c r="G33" s="43">
        <f t="shared" si="0"/>
        <v>435312</v>
      </c>
      <c r="H33" s="43">
        <v>0</v>
      </c>
      <c r="I33" s="43">
        <v>435312</v>
      </c>
      <c r="J33" s="40">
        <v>435312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1:99" s="3" customFormat="1" ht="98.25" customHeight="1">
      <c r="A34" s="89" t="s">
        <v>157</v>
      </c>
      <c r="B34" s="89" t="s">
        <v>158</v>
      </c>
      <c r="C34" s="90" t="s">
        <v>9</v>
      </c>
      <c r="D34" s="91" t="s">
        <v>159</v>
      </c>
      <c r="E34" s="39" t="s">
        <v>151</v>
      </c>
      <c r="F34" s="39" t="s">
        <v>152</v>
      </c>
      <c r="G34" s="43">
        <f t="shared" si="0"/>
        <v>26600</v>
      </c>
      <c r="H34" s="43">
        <v>0</v>
      </c>
      <c r="I34" s="43">
        <v>26600</v>
      </c>
      <c r="J34" s="40">
        <v>26600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</row>
    <row r="35" spans="1:99" s="3" customFormat="1" ht="98.25" customHeight="1">
      <c r="A35" s="28" t="s">
        <v>206</v>
      </c>
      <c r="B35" s="28">
        <v>6017</v>
      </c>
      <c r="C35" s="30" t="s">
        <v>9</v>
      </c>
      <c r="D35" s="73" t="s">
        <v>122</v>
      </c>
      <c r="E35" s="73" t="s">
        <v>121</v>
      </c>
      <c r="F35" s="42" t="s">
        <v>145</v>
      </c>
      <c r="G35" s="43">
        <f>H35+I35</f>
        <v>174268</v>
      </c>
      <c r="H35" s="43">
        <v>0</v>
      </c>
      <c r="I35" s="43">
        <f>361267-186999</f>
        <v>174268</v>
      </c>
      <c r="J35" s="40">
        <f>361267-186999</f>
        <v>174268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1:99" s="3" customFormat="1" ht="98.25" customHeight="1">
      <c r="A36" s="28" t="s">
        <v>206</v>
      </c>
      <c r="B36" s="28">
        <v>6017</v>
      </c>
      <c r="C36" s="30" t="s">
        <v>9</v>
      </c>
      <c r="D36" s="73" t="s">
        <v>122</v>
      </c>
      <c r="E36" s="116" t="s">
        <v>171</v>
      </c>
      <c r="F36" s="42" t="s">
        <v>227</v>
      </c>
      <c r="G36" s="43">
        <f>H36+I36</f>
        <v>300000</v>
      </c>
      <c r="H36" s="43">
        <f>300000</f>
        <v>300000</v>
      </c>
      <c r="I36" s="43">
        <v>0</v>
      </c>
      <c r="J36" s="40">
        <v>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</row>
    <row r="37" spans="1:99" s="3" customFormat="1" ht="98.25" customHeight="1">
      <c r="A37" s="28" t="s">
        <v>206</v>
      </c>
      <c r="B37" s="28">
        <v>6017</v>
      </c>
      <c r="C37" s="30" t="s">
        <v>9</v>
      </c>
      <c r="D37" s="73" t="s">
        <v>122</v>
      </c>
      <c r="E37" s="39" t="s">
        <v>165</v>
      </c>
      <c r="F37" s="39" t="s">
        <v>166</v>
      </c>
      <c r="G37" s="43">
        <f>H37+I37</f>
        <v>68293</v>
      </c>
      <c r="H37" s="43">
        <f>25864+42429</f>
        <v>68293</v>
      </c>
      <c r="I37" s="43">
        <v>0</v>
      </c>
      <c r="J37" s="40"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1:99" s="3" customFormat="1" ht="98.25" customHeight="1">
      <c r="A38" s="28" t="s">
        <v>206</v>
      </c>
      <c r="B38" s="28">
        <v>6017</v>
      </c>
      <c r="C38" s="30" t="s">
        <v>9</v>
      </c>
      <c r="D38" s="73" t="s">
        <v>122</v>
      </c>
      <c r="E38" s="39" t="s">
        <v>239</v>
      </c>
      <c r="F38" s="39" t="s">
        <v>240</v>
      </c>
      <c r="G38" s="43">
        <f>H38+I38</f>
        <v>766191</v>
      </c>
      <c r="H38" s="43">
        <f>795891-29700</f>
        <v>766191</v>
      </c>
      <c r="I38" s="43">
        <v>0</v>
      </c>
      <c r="J38" s="40">
        <v>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</row>
    <row r="39" spans="1:99" s="7" customFormat="1" ht="81" customHeight="1">
      <c r="A39" s="28" t="s">
        <v>45</v>
      </c>
      <c r="B39" s="28">
        <v>6030</v>
      </c>
      <c r="C39" s="30" t="s">
        <v>9</v>
      </c>
      <c r="D39" s="29" t="s">
        <v>46</v>
      </c>
      <c r="E39" s="42" t="s">
        <v>105</v>
      </c>
      <c r="F39" s="42" t="s">
        <v>146</v>
      </c>
      <c r="G39" s="43">
        <f t="shared" si="0"/>
        <v>44472107</v>
      </c>
      <c r="H39" s="43">
        <f>42836474+40002+1375324+70336+90200-42000</f>
        <v>44370336</v>
      </c>
      <c r="I39" s="43">
        <f>659771-600000+42000</f>
        <v>101771</v>
      </c>
      <c r="J39" s="40">
        <f>659771-600000+42000</f>
        <v>101771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168.75" customHeight="1">
      <c r="A40" s="28" t="s">
        <v>45</v>
      </c>
      <c r="B40" s="28">
        <v>6030</v>
      </c>
      <c r="C40" s="30" t="s">
        <v>9</v>
      </c>
      <c r="D40" s="29" t="s">
        <v>46</v>
      </c>
      <c r="E40" s="39" t="s">
        <v>163</v>
      </c>
      <c r="F40" s="39" t="s">
        <v>228</v>
      </c>
      <c r="G40" s="43">
        <f t="shared" si="0"/>
        <v>457569</v>
      </c>
      <c r="H40" s="43">
        <v>457569</v>
      </c>
      <c r="I40" s="43">
        <v>0</v>
      </c>
      <c r="J40" s="40"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7" customFormat="1" ht="78.75" customHeight="1">
      <c r="A41" s="28" t="s">
        <v>47</v>
      </c>
      <c r="B41" s="28">
        <v>7130</v>
      </c>
      <c r="C41" s="30" t="s">
        <v>10</v>
      </c>
      <c r="D41" s="29" t="s">
        <v>48</v>
      </c>
      <c r="E41" s="42" t="s">
        <v>106</v>
      </c>
      <c r="F41" s="42" t="s">
        <v>147</v>
      </c>
      <c r="G41" s="43">
        <f t="shared" si="0"/>
        <v>170000</v>
      </c>
      <c r="H41" s="43">
        <v>170000</v>
      </c>
      <c r="I41" s="43">
        <v>0</v>
      </c>
      <c r="J41" s="40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7" customFormat="1" ht="78.75" customHeight="1">
      <c r="A42" s="89" t="s">
        <v>167</v>
      </c>
      <c r="B42" s="89" t="s">
        <v>168</v>
      </c>
      <c r="C42" s="90" t="s">
        <v>169</v>
      </c>
      <c r="D42" s="91" t="s">
        <v>170</v>
      </c>
      <c r="E42" s="39" t="s">
        <v>153</v>
      </c>
      <c r="F42" s="39" t="s">
        <v>154</v>
      </c>
      <c r="G42" s="43">
        <f t="shared" si="0"/>
        <v>1500000</v>
      </c>
      <c r="H42" s="43"/>
      <c r="I42" s="43">
        <f>1500000-300000+300000</f>
        <v>1500000</v>
      </c>
      <c r="J42" s="40">
        <f>1500000-300000+300000</f>
        <v>1500000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79.5" customHeight="1">
      <c r="A43" s="28">
        <v>217413</v>
      </c>
      <c r="B43" s="28">
        <v>7413</v>
      </c>
      <c r="C43" s="47" t="s">
        <v>85</v>
      </c>
      <c r="D43" s="29" t="s">
        <v>49</v>
      </c>
      <c r="E43" s="42" t="s">
        <v>123</v>
      </c>
      <c r="F43" s="42" t="s">
        <v>150</v>
      </c>
      <c r="G43" s="43">
        <f t="shared" si="0"/>
        <v>2800707</v>
      </c>
      <c r="H43" s="43">
        <v>2800707</v>
      </c>
      <c r="I43" s="43">
        <v>0</v>
      </c>
      <c r="J43" s="40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78.75">
      <c r="A44" s="47" t="s">
        <v>72</v>
      </c>
      <c r="B44" s="28">
        <v>7461</v>
      </c>
      <c r="C44" s="47" t="s">
        <v>86</v>
      </c>
      <c r="D44" s="30" t="s">
        <v>50</v>
      </c>
      <c r="E44" s="42" t="s">
        <v>105</v>
      </c>
      <c r="F44" s="42" t="s">
        <v>146</v>
      </c>
      <c r="G44" s="43">
        <f t="shared" si="0"/>
        <v>14158969</v>
      </c>
      <c r="H44" s="43">
        <f>16898831-40002-1375324-70336-90200-1164000</f>
        <v>14158969</v>
      </c>
      <c r="I44" s="43">
        <v>0</v>
      </c>
      <c r="J44" s="40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83.25" customHeight="1">
      <c r="A45" s="47" t="s">
        <v>127</v>
      </c>
      <c r="B45" s="28">
        <v>7610</v>
      </c>
      <c r="C45" s="47" t="s">
        <v>124</v>
      </c>
      <c r="D45" s="30" t="s">
        <v>125</v>
      </c>
      <c r="E45" s="42" t="s">
        <v>126</v>
      </c>
      <c r="F45" s="42" t="s">
        <v>148</v>
      </c>
      <c r="G45" s="43">
        <f t="shared" si="0"/>
        <v>120000</v>
      </c>
      <c r="H45" s="43">
        <v>120000</v>
      </c>
      <c r="I45" s="43">
        <v>0</v>
      </c>
      <c r="J45" s="40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73.5" customHeight="1">
      <c r="A46" s="89" t="s">
        <v>173</v>
      </c>
      <c r="B46" s="89" t="s">
        <v>174</v>
      </c>
      <c r="C46" s="90" t="s">
        <v>75</v>
      </c>
      <c r="D46" s="91" t="s">
        <v>175</v>
      </c>
      <c r="E46" s="46" t="s">
        <v>171</v>
      </c>
      <c r="F46" s="46" t="s">
        <v>172</v>
      </c>
      <c r="G46" s="43">
        <f t="shared" si="0"/>
        <v>1830499</v>
      </c>
      <c r="H46" s="43">
        <v>0</v>
      </c>
      <c r="I46" s="43">
        <v>1830499</v>
      </c>
      <c r="J46" s="40">
        <v>1830499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7" customFormat="1" ht="160.5" customHeight="1">
      <c r="A47" s="89" t="s">
        <v>177</v>
      </c>
      <c r="B47" s="89" t="s">
        <v>178</v>
      </c>
      <c r="C47" s="90" t="s">
        <v>75</v>
      </c>
      <c r="D47" s="91" t="s">
        <v>229</v>
      </c>
      <c r="E47" s="39" t="s">
        <v>176</v>
      </c>
      <c r="F47" s="39" t="s">
        <v>230</v>
      </c>
      <c r="G47" s="43">
        <f t="shared" si="0"/>
        <v>254785</v>
      </c>
      <c r="H47" s="43">
        <v>0</v>
      </c>
      <c r="I47" s="43">
        <v>254785</v>
      </c>
      <c r="J47" s="40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7" customFormat="1" ht="113.25" customHeight="1">
      <c r="A48" s="47" t="s">
        <v>73</v>
      </c>
      <c r="B48" s="28">
        <v>7693</v>
      </c>
      <c r="C48" s="47" t="s">
        <v>75</v>
      </c>
      <c r="D48" s="29" t="s">
        <v>51</v>
      </c>
      <c r="E48" s="42" t="s">
        <v>115</v>
      </c>
      <c r="F48" s="42" t="s">
        <v>116</v>
      </c>
      <c r="G48" s="43">
        <f t="shared" si="0"/>
        <v>1237865</v>
      </c>
      <c r="H48" s="43">
        <v>1237865</v>
      </c>
      <c r="I48" s="43">
        <v>0</v>
      </c>
      <c r="J48" s="40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7" customFormat="1" ht="81" customHeight="1">
      <c r="A49" s="47" t="s">
        <v>74</v>
      </c>
      <c r="B49" s="28">
        <v>8110</v>
      </c>
      <c r="C49" s="47" t="s">
        <v>87</v>
      </c>
      <c r="D49" s="29" t="s">
        <v>52</v>
      </c>
      <c r="E49" s="42" t="s">
        <v>107</v>
      </c>
      <c r="F49" s="42" t="s">
        <v>137</v>
      </c>
      <c r="G49" s="43">
        <f t="shared" si="0"/>
        <v>1260000</v>
      </c>
      <c r="H49" s="43">
        <f>160000-100000+500000</f>
        <v>560000</v>
      </c>
      <c r="I49" s="43">
        <f>100000+600000</f>
        <v>700000</v>
      </c>
      <c r="J49" s="40">
        <f>100000+600000</f>
        <v>700000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7" customFormat="1" ht="81" customHeight="1">
      <c r="A50" s="89" t="s">
        <v>207</v>
      </c>
      <c r="B50" s="89" t="s">
        <v>208</v>
      </c>
      <c r="C50" s="90" t="s">
        <v>209</v>
      </c>
      <c r="D50" s="90" t="s">
        <v>210</v>
      </c>
      <c r="E50" s="39" t="s">
        <v>211</v>
      </c>
      <c r="F50" s="39" t="s">
        <v>225</v>
      </c>
      <c r="G50" s="43">
        <f>H50+I50</f>
        <v>40093670</v>
      </c>
      <c r="H50" s="43">
        <f>1500000+9490921.32-9490921.32+200000</f>
        <v>1700000</v>
      </c>
      <c r="I50" s="43">
        <f>3500000+3000000+5000000+5000000+1800000+5000000+1164000+9079670+4850000</f>
        <v>38393670</v>
      </c>
      <c r="J50" s="40">
        <f>3500000+3000000+5000000+5000000+1800000+5000000+1164000+9079670+4850000</f>
        <v>38393670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7" customFormat="1" ht="81" customHeight="1">
      <c r="A51" s="89" t="s">
        <v>179</v>
      </c>
      <c r="B51" s="89" t="s">
        <v>180</v>
      </c>
      <c r="C51" s="90" t="s">
        <v>181</v>
      </c>
      <c r="D51" s="91" t="s">
        <v>182</v>
      </c>
      <c r="E51" s="39" t="s">
        <v>226</v>
      </c>
      <c r="F51" s="39" t="s">
        <v>230</v>
      </c>
      <c r="G51" s="43">
        <f t="shared" si="0"/>
        <v>216415</v>
      </c>
      <c r="H51" s="43">
        <v>0</v>
      </c>
      <c r="I51" s="43">
        <f>52915+163500</f>
        <v>216415</v>
      </c>
      <c r="J51" s="40"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7" customFormat="1" ht="177.75" customHeight="1">
      <c r="A52" s="107" t="s">
        <v>212</v>
      </c>
      <c r="B52" s="107" t="s">
        <v>213</v>
      </c>
      <c r="C52" s="108" t="s">
        <v>35</v>
      </c>
      <c r="D52" s="109" t="s">
        <v>214</v>
      </c>
      <c r="E52" s="39" t="s">
        <v>224</v>
      </c>
      <c r="F52" s="39" t="s">
        <v>228</v>
      </c>
      <c r="G52" s="43">
        <f t="shared" si="0"/>
        <v>340000</v>
      </c>
      <c r="H52" s="43">
        <f>260000+80000</f>
        <v>340000</v>
      </c>
      <c r="I52" s="43">
        <v>0</v>
      </c>
      <c r="J52" s="40"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7" customFormat="1" ht="92.25" customHeight="1">
      <c r="A53" s="107" t="s">
        <v>212</v>
      </c>
      <c r="B53" s="107" t="s">
        <v>213</v>
      </c>
      <c r="C53" s="108" t="s">
        <v>35</v>
      </c>
      <c r="D53" s="109" t="s">
        <v>214</v>
      </c>
      <c r="E53" s="39" t="s">
        <v>215</v>
      </c>
      <c r="F53" s="39" t="s">
        <v>216</v>
      </c>
      <c r="G53" s="43">
        <f t="shared" si="0"/>
        <v>4100</v>
      </c>
      <c r="H53" s="43">
        <v>4100</v>
      </c>
      <c r="I53" s="43">
        <v>0</v>
      </c>
      <c r="J53" s="40"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7" customFormat="1" ht="92.25" customHeight="1">
      <c r="A54" s="107" t="s">
        <v>212</v>
      </c>
      <c r="B54" s="107" t="s">
        <v>213</v>
      </c>
      <c r="C54" s="108" t="s">
        <v>35</v>
      </c>
      <c r="D54" s="109" t="s">
        <v>214</v>
      </c>
      <c r="E54" s="42" t="s">
        <v>107</v>
      </c>
      <c r="F54" s="42" t="s">
        <v>137</v>
      </c>
      <c r="G54" s="43">
        <f t="shared" si="0"/>
        <v>8200</v>
      </c>
      <c r="H54" s="43">
        <f>48200-40000</f>
        <v>8200</v>
      </c>
      <c r="I54" s="43">
        <v>0</v>
      </c>
      <c r="J54" s="40"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1:99" s="7" customFormat="1" ht="126">
      <c r="A55" s="107" t="s">
        <v>212</v>
      </c>
      <c r="B55" s="107" t="s">
        <v>213</v>
      </c>
      <c r="C55" s="108" t="s">
        <v>35</v>
      </c>
      <c r="D55" s="109" t="s">
        <v>214</v>
      </c>
      <c r="E55" s="39" t="s">
        <v>231</v>
      </c>
      <c r="F55" s="39" t="s">
        <v>232</v>
      </c>
      <c r="G55" s="43">
        <v>118920</v>
      </c>
      <c r="H55" s="43">
        <f>43920+40000+75000</f>
        <v>158920</v>
      </c>
      <c r="I55" s="43">
        <v>0</v>
      </c>
      <c r="J55" s="40"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7" customFormat="1" ht="94.5">
      <c r="A56" s="107" t="s">
        <v>212</v>
      </c>
      <c r="B56" s="107" t="s">
        <v>213</v>
      </c>
      <c r="C56" s="108" t="s">
        <v>35</v>
      </c>
      <c r="D56" s="109" t="s">
        <v>214</v>
      </c>
      <c r="E56" s="39" t="s">
        <v>234</v>
      </c>
      <c r="F56" s="39" t="s">
        <v>235</v>
      </c>
      <c r="G56" s="43">
        <f t="shared" si="0"/>
        <v>57000</v>
      </c>
      <c r="H56" s="43">
        <f>10000+10000+7000</f>
        <v>27000</v>
      </c>
      <c r="I56" s="43">
        <v>30000</v>
      </c>
      <c r="J56" s="40">
        <v>30000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5" customFormat="1" ht="27.75" customHeight="1">
      <c r="A57" s="48"/>
      <c r="B57" s="49"/>
      <c r="C57" s="49"/>
      <c r="D57" s="50" t="s">
        <v>1</v>
      </c>
      <c r="E57" s="39"/>
      <c r="F57" s="39"/>
      <c r="G57" s="92">
        <f>H57+I57</f>
        <v>137842132</v>
      </c>
      <c r="H57" s="35">
        <f>SUM(H19:H56)</f>
        <v>94148912</v>
      </c>
      <c r="I57" s="35">
        <f>SUM(I19:I56)</f>
        <v>43693220</v>
      </c>
      <c r="J57" s="35">
        <f>SUM(J19:J56)</f>
        <v>43192120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5" customFormat="1" ht="47.25">
      <c r="A58" s="48" t="s">
        <v>53</v>
      </c>
      <c r="B58" s="49"/>
      <c r="C58" s="49"/>
      <c r="D58" s="50" t="s">
        <v>90</v>
      </c>
      <c r="E58" s="39"/>
      <c r="F58" s="39"/>
      <c r="G58" s="35">
        <f>G59</f>
        <v>726842</v>
      </c>
      <c r="H58" s="35">
        <f>H59</f>
        <v>726842</v>
      </c>
      <c r="I58" s="35">
        <f>I59</f>
        <v>0</v>
      </c>
      <c r="J58" s="35">
        <f>J59</f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5" customFormat="1" ht="47.25">
      <c r="A59" s="36" t="s">
        <v>54</v>
      </c>
      <c r="B59" s="37"/>
      <c r="C59" s="37"/>
      <c r="D59" s="41" t="s">
        <v>91</v>
      </c>
      <c r="E59" s="42"/>
      <c r="F59" s="42"/>
      <c r="G59" s="43">
        <f>SUM(G60:G61)</f>
        <v>726842</v>
      </c>
      <c r="H59" s="43">
        <f>SUM(H60:H61)</f>
        <v>726842</v>
      </c>
      <c r="I59" s="43">
        <f>SUM(I60:I61)</f>
        <v>0</v>
      </c>
      <c r="J59" s="40">
        <f>SUM(J60:J61)</f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5" customFormat="1" ht="63">
      <c r="A60" s="89" t="s">
        <v>185</v>
      </c>
      <c r="B60" s="89" t="s">
        <v>186</v>
      </c>
      <c r="C60" s="90" t="s">
        <v>187</v>
      </c>
      <c r="D60" s="91" t="s">
        <v>188</v>
      </c>
      <c r="E60" s="39" t="s">
        <v>183</v>
      </c>
      <c r="F60" s="39" t="s">
        <v>184</v>
      </c>
      <c r="G60" s="45">
        <f>H60+I60</f>
        <v>646842</v>
      </c>
      <c r="H60" s="43">
        <v>646842</v>
      </c>
      <c r="I60" s="43">
        <v>0</v>
      </c>
      <c r="J60" s="40"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5" customFormat="1" ht="69" customHeight="1">
      <c r="A61" s="89" t="s">
        <v>189</v>
      </c>
      <c r="B61" s="89" t="s">
        <v>190</v>
      </c>
      <c r="C61" s="90" t="s">
        <v>191</v>
      </c>
      <c r="D61" s="91" t="s">
        <v>192</v>
      </c>
      <c r="E61" s="39" t="s">
        <v>183</v>
      </c>
      <c r="F61" s="39" t="s">
        <v>184</v>
      </c>
      <c r="G61" s="45">
        <f>H61+I61</f>
        <v>80000</v>
      </c>
      <c r="H61" s="43">
        <v>80000</v>
      </c>
      <c r="I61" s="43">
        <v>0</v>
      </c>
      <c r="J61" s="40"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5" customFormat="1" ht="18" customHeight="1">
      <c r="A62" s="48"/>
      <c r="B62" s="49"/>
      <c r="C62" s="49"/>
      <c r="D62" s="50" t="s">
        <v>1</v>
      </c>
      <c r="E62" s="39"/>
      <c r="F62" s="39"/>
      <c r="G62" s="35">
        <f>SUM(G60:G61)</f>
        <v>726842</v>
      </c>
      <c r="H62" s="35">
        <f>SUM(H60:H61)</f>
        <v>726842</v>
      </c>
      <c r="I62" s="35">
        <f>SUM(I60:I61)</f>
        <v>0</v>
      </c>
      <c r="J62" s="35">
        <f>SUM(J60:J61)</f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5" customFormat="1" ht="63">
      <c r="A63" s="26" t="s">
        <v>19</v>
      </c>
      <c r="B63" s="26"/>
      <c r="C63" s="27"/>
      <c r="D63" s="52" t="s">
        <v>92</v>
      </c>
      <c r="E63" s="22"/>
      <c r="F63" s="22"/>
      <c r="G63" s="35">
        <f aca="true" t="shared" si="1" ref="G63:G76">H63+I63</f>
        <v>6177914</v>
      </c>
      <c r="H63" s="35">
        <f>SUM(H64)</f>
        <v>6177914</v>
      </c>
      <c r="I63" s="35">
        <f>SUM(I64)</f>
        <v>0</v>
      </c>
      <c r="J63" s="35">
        <f>SUM(J64)</f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5" customFormat="1" ht="63">
      <c r="A64" s="28" t="s">
        <v>20</v>
      </c>
      <c r="B64" s="28"/>
      <c r="C64" s="29"/>
      <c r="D64" s="30" t="s">
        <v>93</v>
      </c>
      <c r="E64" s="39"/>
      <c r="F64" s="39"/>
      <c r="G64" s="40">
        <f t="shared" si="1"/>
        <v>6177914</v>
      </c>
      <c r="H64" s="40">
        <f>SUM(H65:H76)</f>
        <v>6177914</v>
      </c>
      <c r="I64" s="40">
        <f>SUM(I65:I76)</f>
        <v>0</v>
      </c>
      <c r="J64" s="40">
        <f>SUM(J65:J76)</f>
        <v>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</row>
    <row r="65" spans="1:99" s="10" customFormat="1" ht="80.25" customHeight="1">
      <c r="A65" s="53" t="s">
        <v>25</v>
      </c>
      <c r="B65" s="53" t="s">
        <v>26</v>
      </c>
      <c r="C65" s="54" t="s">
        <v>14</v>
      </c>
      <c r="D65" s="54" t="s">
        <v>27</v>
      </c>
      <c r="E65" s="46" t="s">
        <v>98</v>
      </c>
      <c r="F65" s="44" t="s">
        <v>140</v>
      </c>
      <c r="G65" s="40">
        <f t="shared" si="1"/>
        <v>59961</v>
      </c>
      <c r="H65" s="40">
        <v>59961</v>
      </c>
      <c r="I65" s="43">
        <v>0</v>
      </c>
      <c r="J65" s="40">
        <v>0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</row>
    <row r="66" spans="1:99" s="6" customFormat="1" ht="87.75" customHeight="1">
      <c r="A66" s="53" t="s">
        <v>28</v>
      </c>
      <c r="B66" s="53">
        <v>3032</v>
      </c>
      <c r="C66" s="54" t="s">
        <v>15</v>
      </c>
      <c r="D66" s="54" t="s">
        <v>29</v>
      </c>
      <c r="E66" s="46" t="s">
        <v>98</v>
      </c>
      <c r="F66" s="44" t="s">
        <v>138</v>
      </c>
      <c r="G66" s="40">
        <f t="shared" si="1"/>
        <v>32760</v>
      </c>
      <c r="H66" s="43">
        <v>32760</v>
      </c>
      <c r="I66" s="43">
        <v>0</v>
      </c>
      <c r="J66" s="40">
        <v>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</row>
    <row r="67" spans="1:99" s="6" customFormat="1" ht="84.75" customHeight="1">
      <c r="A67" s="53" t="s">
        <v>30</v>
      </c>
      <c r="B67" s="53" t="s">
        <v>31</v>
      </c>
      <c r="C67" s="54" t="s">
        <v>15</v>
      </c>
      <c r="D67" s="54" t="s">
        <v>16</v>
      </c>
      <c r="E67" s="46" t="s">
        <v>98</v>
      </c>
      <c r="F67" s="44" t="s">
        <v>138</v>
      </c>
      <c r="G67" s="40">
        <f t="shared" si="1"/>
        <v>207579</v>
      </c>
      <c r="H67" s="40">
        <f>270279-36000-26700</f>
        <v>207579</v>
      </c>
      <c r="I67" s="43">
        <v>0</v>
      </c>
      <c r="J67" s="40"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</row>
    <row r="68" spans="1:99" s="6" customFormat="1" ht="84.75" customHeight="1">
      <c r="A68" s="28" t="s">
        <v>110</v>
      </c>
      <c r="B68" s="28" t="s">
        <v>111</v>
      </c>
      <c r="C68" s="74" t="s">
        <v>15</v>
      </c>
      <c r="D68" s="74" t="s">
        <v>112</v>
      </c>
      <c r="E68" s="46" t="s">
        <v>98</v>
      </c>
      <c r="F68" s="44" t="s">
        <v>138</v>
      </c>
      <c r="G68" s="40">
        <f t="shared" si="1"/>
        <v>113905</v>
      </c>
      <c r="H68" s="40">
        <f>51205+36000+26700</f>
        <v>113905</v>
      </c>
      <c r="I68" s="43">
        <v>0</v>
      </c>
      <c r="J68" s="40">
        <v>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</row>
    <row r="69" spans="1:99" s="6" customFormat="1" ht="89.25" customHeight="1">
      <c r="A69" s="53" t="s">
        <v>70</v>
      </c>
      <c r="B69" s="53">
        <v>3123</v>
      </c>
      <c r="C69" s="55">
        <v>1040</v>
      </c>
      <c r="D69" s="56" t="s">
        <v>71</v>
      </c>
      <c r="E69" s="46" t="s">
        <v>98</v>
      </c>
      <c r="F69" s="44" t="s">
        <v>138</v>
      </c>
      <c r="G69" s="40">
        <f t="shared" si="1"/>
        <v>7150</v>
      </c>
      <c r="H69" s="40">
        <v>7150</v>
      </c>
      <c r="I69" s="40">
        <v>0</v>
      </c>
      <c r="J69" s="40"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</row>
    <row r="70" spans="1:99" s="6" customFormat="1" ht="94.5">
      <c r="A70" s="28" t="s">
        <v>21</v>
      </c>
      <c r="B70" s="28">
        <v>3160</v>
      </c>
      <c r="C70" s="30" t="s">
        <v>13</v>
      </c>
      <c r="D70" s="30" t="s">
        <v>22</v>
      </c>
      <c r="E70" s="46" t="s">
        <v>98</v>
      </c>
      <c r="F70" s="44" t="s">
        <v>138</v>
      </c>
      <c r="G70" s="40">
        <f t="shared" si="1"/>
        <v>673530</v>
      </c>
      <c r="H70" s="40">
        <f>600230+73300</f>
        <v>673530</v>
      </c>
      <c r="I70" s="40">
        <v>0</v>
      </c>
      <c r="J70" s="40">
        <v>0</v>
      </c>
      <c r="K70" s="4"/>
      <c r="L70" s="71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</row>
    <row r="71" spans="1:99" s="5" customFormat="1" ht="126">
      <c r="A71" s="28" t="s">
        <v>61</v>
      </c>
      <c r="B71" s="28">
        <v>3180</v>
      </c>
      <c r="C71" s="30" t="s">
        <v>12</v>
      </c>
      <c r="D71" s="30" t="s">
        <v>23</v>
      </c>
      <c r="E71" s="46" t="s">
        <v>98</v>
      </c>
      <c r="F71" s="44" t="s">
        <v>138</v>
      </c>
      <c r="G71" s="40">
        <f t="shared" si="1"/>
        <v>529165</v>
      </c>
      <c r="H71" s="40">
        <f>602465-73300</f>
        <v>529165</v>
      </c>
      <c r="I71" s="40">
        <v>0</v>
      </c>
      <c r="J71" s="40">
        <v>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</row>
    <row r="72" spans="1:99" s="5" customFormat="1" ht="126">
      <c r="A72" s="28" t="s">
        <v>61</v>
      </c>
      <c r="B72" s="28">
        <v>3180</v>
      </c>
      <c r="C72" s="57">
        <v>1060</v>
      </c>
      <c r="D72" s="29" t="s">
        <v>24</v>
      </c>
      <c r="E72" s="44" t="s">
        <v>99</v>
      </c>
      <c r="F72" s="44" t="s">
        <v>139</v>
      </c>
      <c r="G72" s="40">
        <f t="shared" si="1"/>
        <v>66528</v>
      </c>
      <c r="H72" s="40">
        <v>66528</v>
      </c>
      <c r="I72" s="40">
        <v>0</v>
      </c>
      <c r="J72" s="40">
        <v>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</row>
    <row r="73" spans="1:99" s="5" customFormat="1" ht="63">
      <c r="A73" s="28" t="s">
        <v>60</v>
      </c>
      <c r="B73" s="28">
        <v>3192</v>
      </c>
      <c r="C73" s="30" t="s">
        <v>14</v>
      </c>
      <c r="D73" s="29" t="s">
        <v>24</v>
      </c>
      <c r="E73" s="46" t="s">
        <v>98</v>
      </c>
      <c r="F73" s="44" t="s">
        <v>138</v>
      </c>
      <c r="G73" s="40">
        <f t="shared" si="1"/>
        <v>150564</v>
      </c>
      <c r="H73" s="40">
        <v>150564</v>
      </c>
      <c r="I73" s="43">
        <v>0</v>
      </c>
      <c r="J73" s="40">
        <v>0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</row>
    <row r="74" spans="1:99" s="14" customFormat="1" ht="149.25" customHeight="1">
      <c r="A74" s="53" t="s">
        <v>236</v>
      </c>
      <c r="B74" s="119" t="s">
        <v>237</v>
      </c>
      <c r="C74" s="120" t="s">
        <v>15</v>
      </c>
      <c r="D74" s="120" t="s">
        <v>238</v>
      </c>
      <c r="E74" s="46" t="s">
        <v>98</v>
      </c>
      <c r="F74" s="44" t="s">
        <v>138</v>
      </c>
      <c r="G74" s="40">
        <f>H74+I74</f>
        <v>103325</v>
      </c>
      <c r="H74" s="60">
        <f>36036+87500-20211</f>
        <v>103325</v>
      </c>
      <c r="I74" s="66">
        <v>0</v>
      </c>
      <c r="J74" s="60">
        <v>0</v>
      </c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</row>
    <row r="75" spans="1:99" s="14" customFormat="1" ht="88.5" customHeight="1">
      <c r="A75" s="53" t="s">
        <v>57</v>
      </c>
      <c r="B75" s="53">
        <v>3242</v>
      </c>
      <c r="C75" s="58">
        <v>1090</v>
      </c>
      <c r="D75" s="29" t="s">
        <v>56</v>
      </c>
      <c r="E75" s="46" t="s">
        <v>98</v>
      </c>
      <c r="F75" s="44" t="s">
        <v>138</v>
      </c>
      <c r="G75" s="40">
        <f t="shared" si="1"/>
        <v>3902662</v>
      </c>
      <c r="H75" s="40">
        <f>4005987-36036-87500+20211</f>
        <v>3902662</v>
      </c>
      <c r="I75" s="43">
        <v>0</v>
      </c>
      <c r="J75" s="40">
        <v>0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</row>
    <row r="76" spans="1:99" s="14" customFormat="1" ht="126">
      <c r="A76" s="53" t="s">
        <v>57</v>
      </c>
      <c r="B76" s="53">
        <v>3242</v>
      </c>
      <c r="C76" s="59">
        <v>1090</v>
      </c>
      <c r="D76" s="29" t="s">
        <v>56</v>
      </c>
      <c r="E76" s="44" t="s">
        <v>99</v>
      </c>
      <c r="F76" s="44" t="s">
        <v>139</v>
      </c>
      <c r="G76" s="40">
        <f t="shared" si="1"/>
        <v>330785</v>
      </c>
      <c r="H76" s="60">
        <f>530785-200000</f>
        <v>330785</v>
      </c>
      <c r="I76" s="43">
        <v>0</v>
      </c>
      <c r="J76" s="60">
        <v>0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</row>
    <row r="77" spans="1:99" s="14" customFormat="1" ht="78.75">
      <c r="A77" s="53" t="s">
        <v>57</v>
      </c>
      <c r="B77" s="53">
        <v>3242</v>
      </c>
      <c r="C77" s="59">
        <v>1090</v>
      </c>
      <c r="D77" s="90" t="s">
        <v>210</v>
      </c>
      <c r="E77" s="39" t="s">
        <v>211</v>
      </c>
      <c r="F77" s="39" t="s">
        <v>225</v>
      </c>
      <c r="G77" s="40">
        <f>H77+I77</f>
        <v>400000</v>
      </c>
      <c r="H77" s="60">
        <f>200000+200000</f>
        <v>400000</v>
      </c>
      <c r="I77" s="66"/>
      <c r="J77" s="60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</row>
    <row r="78" spans="1:99" s="12" customFormat="1" ht="15.75" customHeight="1">
      <c r="A78" s="61"/>
      <c r="B78" s="62"/>
      <c r="C78" s="62"/>
      <c r="D78" s="50" t="s">
        <v>1</v>
      </c>
      <c r="E78" s="25"/>
      <c r="F78" s="25"/>
      <c r="G78" s="63">
        <f>SUM(G65:G77)</f>
        <v>6577914</v>
      </c>
      <c r="H78" s="63">
        <f>SUM(H65:H77)</f>
        <v>6577914</v>
      </c>
      <c r="I78" s="63">
        <f>SUM(I65:I77)</f>
        <v>0</v>
      </c>
      <c r="J78" s="63">
        <f>SUM(J65:J77)</f>
        <v>0</v>
      </c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</row>
    <row r="79" spans="1:99" s="5" customFormat="1" ht="57.75" customHeight="1" hidden="1">
      <c r="A79" s="26" t="s">
        <v>17</v>
      </c>
      <c r="B79" s="28"/>
      <c r="C79" s="29"/>
      <c r="D79" s="52" t="s">
        <v>94</v>
      </c>
      <c r="E79" s="64"/>
      <c r="F79" s="64"/>
      <c r="G79" s="65">
        <f>G80</f>
        <v>0</v>
      </c>
      <c r="H79" s="65">
        <f>H80</f>
        <v>0</v>
      </c>
      <c r="I79" s="65">
        <f>I80</f>
        <v>0</v>
      </c>
      <c r="J79" s="35">
        <f>J80</f>
        <v>0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</row>
    <row r="80" spans="1:99" s="5" customFormat="1" ht="63" hidden="1">
      <c r="A80" s="28" t="s">
        <v>18</v>
      </c>
      <c r="B80" s="28"/>
      <c r="C80" s="29"/>
      <c r="D80" s="30" t="s">
        <v>95</v>
      </c>
      <c r="E80" s="42"/>
      <c r="F80" s="42"/>
      <c r="G80" s="43">
        <f>SUM(G81)</f>
        <v>0</v>
      </c>
      <c r="H80" s="43">
        <f>SUM(H81)</f>
        <v>0</v>
      </c>
      <c r="I80" s="43">
        <f>SUM(I81)</f>
        <v>0</v>
      </c>
      <c r="J80" s="40">
        <f>SUM(J81)</f>
        <v>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</row>
    <row r="81" spans="1:99" s="5" customFormat="1" ht="110.25" hidden="1">
      <c r="A81" s="28">
        <v>1013140</v>
      </c>
      <c r="B81" s="28" t="s">
        <v>42</v>
      </c>
      <c r="C81" s="29" t="s">
        <v>4</v>
      </c>
      <c r="D81" s="30" t="s">
        <v>5</v>
      </c>
      <c r="E81" s="42" t="s">
        <v>118</v>
      </c>
      <c r="F81" s="42" t="s">
        <v>136</v>
      </c>
      <c r="G81" s="43">
        <v>0</v>
      </c>
      <c r="H81" s="43">
        <v>0</v>
      </c>
      <c r="I81" s="43">
        <v>0</v>
      </c>
      <c r="J81" s="40">
        <v>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</row>
    <row r="82" spans="1:99" s="5" customFormat="1" ht="15" customHeight="1" hidden="1">
      <c r="A82" s="67"/>
      <c r="B82" s="68"/>
      <c r="C82" s="68"/>
      <c r="D82" s="50" t="s">
        <v>1</v>
      </c>
      <c r="E82" s="69"/>
      <c r="F82" s="69"/>
      <c r="G82" s="63">
        <f>SUM(G79)</f>
        <v>0</v>
      </c>
      <c r="H82" s="63">
        <f>SUM(H79)</f>
        <v>0</v>
      </c>
      <c r="I82" s="63">
        <f>SUM(I79)</f>
        <v>0</v>
      </c>
      <c r="J82" s="63">
        <f>SUM(J79)</f>
        <v>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</row>
    <row r="83" spans="1:99" s="5" customFormat="1" ht="84" customHeight="1">
      <c r="A83" s="61" t="s">
        <v>59</v>
      </c>
      <c r="B83" s="68"/>
      <c r="C83" s="68"/>
      <c r="D83" s="50" t="s">
        <v>96</v>
      </c>
      <c r="E83" s="69"/>
      <c r="F83" s="69"/>
      <c r="G83" s="63">
        <f>G84</f>
        <v>1646220</v>
      </c>
      <c r="H83" s="63">
        <f>H84</f>
        <v>53400</v>
      </c>
      <c r="I83" s="63">
        <f>I84</f>
        <v>1592820</v>
      </c>
      <c r="J83" s="63">
        <f>J84</f>
        <v>1592820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</row>
    <row r="84" spans="1:99" s="5" customFormat="1" ht="78.75">
      <c r="A84" s="67" t="s">
        <v>58</v>
      </c>
      <c r="B84" s="68"/>
      <c r="C84" s="68"/>
      <c r="D84" s="41" t="s">
        <v>97</v>
      </c>
      <c r="E84" s="69"/>
      <c r="F84" s="69"/>
      <c r="G84" s="60">
        <f>SUM(G85:G90)</f>
        <v>1646220</v>
      </c>
      <c r="H84" s="60">
        <f>SUM(H85:H90)</f>
        <v>53400</v>
      </c>
      <c r="I84" s="60">
        <f>SUM(I85:I90)</f>
        <v>1592820</v>
      </c>
      <c r="J84" s="60">
        <f>SUM(J85:J90)</f>
        <v>1592820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</row>
    <row r="85" spans="1:99" s="5" customFormat="1" ht="94.5">
      <c r="A85" s="89" t="s">
        <v>194</v>
      </c>
      <c r="B85" s="89" t="s">
        <v>80</v>
      </c>
      <c r="C85" s="90" t="s">
        <v>81</v>
      </c>
      <c r="D85" s="91" t="s">
        <v>78</v>
      </c>
      <c r="E85" s="39" t="s">
        <v>114</v>
      </c>
      <c r="F85" s="39" t="s">
        <v>193</v>
      </c>
      <c r="G85" s="51">
        <f aca="true" t="shared" si="2" ref="G85:G90">SUM(H85+I85)</f>
        <v>32300</v>
      </c>
      <c r="H85" s="60">
        <v>0</v>
      </c>
      <c r="I85" s="66">
        <v>32300</v>
      </c>
      <c r="J85" s="60">
        <v>32300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</row>
    <row r="86" spans="1:99" s="5" customFormat="1" ht="63">
      <c r="A86" s="89">
        <v>1516017</v>
      </c>
      <c r="B86" s="89">
        <v>6017</v>
      </c>
      <c r="C86" s="30" t="s">
        <v>9</v>
      </c>
      <c r="D86" s="73" t="s">
        <v>122</v>
      </c>
      <c r="E86" s="39" t="s">
        <v>239</v>
      </c>
      <c r="F86" s="39" t="s">
        <v>240</v>
      </c>
      <c r="G86" s="51">
        <f t="shared" si="2"/>
        <v>29700</v>
      </c>
      <c r="H86" s="60">
        <v>0</v>
      </c>
      <c r="I86" s="66">
        <v>29700</v>
      </c>
      <c r="J86" s="60">
        <v>29700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</row>
    <row r="87" spans="1:99" s="5" customFormat="1" ht="82.5" customHeight="1">
      <c r="A87" s="89" t="s">
        <v>196</v>
      </c>
      <c r="B87" s="89" t="s">
        <v>197</v>
      </c>
      <c r="C87" s="90" t="s">
        <v>9</v>
      </c>
      <c r="D87" s="91" t="s">
        <v>46</v>
      </c>
      <c r="E87" s="39" t="s">
        <v>105</v>
      </c>
      <c r="F87" s="39" t="s">
        <v>195</v>
      </c>
      <c r="G87" s="51">
        <f t="shared" si="2"/>
        <v>48150</v>
      </c>
      <c r="H87" s="51">
        <v>48150</v>
      </c>
      <c r="I87" s="45">
        <v>0</v>
      </c>
      <c r="J87" s="51">
        <v>0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</row>
    <row r="88" spans="1:99" s="5" customFormat="1" ht="63">
      <c r="A88" s="89" t="s">
        <v>196</v>
      </c>
      <c r="B88" s="89" t="s">
        <v>197</v>
      </c>
      <c r="C88" s="90" t="s">
        <v>9</v>
      </c>
      <c r="D88" s="91" t="s">
        <v>46</v>
      </c>
      <c r="E88" s="39" t="s">
        <v>165</v>
      </c>
      <c r="F88" s="39" t="s">
        <v>166</v>
      </c>
      <c r="G88" s="51">
        <f t="shared" si="2"/>
        <v>5250</v>
      </c>
      <c r="H88" s="51">
        <v>5250</v>
      </c>
      <c r="I88" s="45">
        <v>0</v>
      </c>
      <c r="J88" s="51">
        <v>0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</row>
    <row r="89" spans="1:99" s="5" customFormat="1" ht="90.75" customHeight="1">
      <c r="A89" s="89" t="s">
        <v>198</v>
      </c>
      <c r="B89" s="89" t="s">
        <v>199</v>
      </c>
      <c r="C89" s="90" t="s">
        <v>75</v>
      </c>
      <c r="D89" s="91" t="s">
        <v>200</v>
      </c>
      <c r="E89" s="39" t="s">
        <v>105</v>
      </c>
      <c r="F89" s="39" t="s">
        <v>195</v>
      </c>
      <c r="G89" s="51">
        <f t="shared" si="2"/>
        <v>1065784</v>
      </c>
      <c r="H89" s="51">
        <v>0</v>
      </c>
      <c r="I89" s="45">
        <f>2733523+68466-1736205</f>
        <v>1065784</v>
      </c>
      <c r="J89" s="51">
        <f>2733523+68466-1736205</f>
        <v>1065784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</row>
    <row r="90" spans="1:99" s="5" customFormat="1" ht="78.75">
      <c r="A90" s="89" t="s">
        <v>201</v>
      </c>
      <c r="B90" s="89" t="s">
        <v>202</v>
      </c>
      <c r="C90" s="90" t="s">
        <v>86</v>
      </c>
      <c r="D90" s="91" t="s">
        <v>50</v>
      </c>
      <c r="E90" s="39" t="s">
        <v>105</v>
      </c>
      <c r="F90" s="39" t="s">
        <v>195</v>
      </c>
      <c r="G90" s="51">
        <f t="shared" si="2"/>
        <v>465036</v>
      </c>
      <c r="H90" s="51">
        <v>0</v>
      </c>
      <c r="I90" s="45">
        <f>2292924-1827888</f>
        <v>465036</v>
      </c>
      <c r="J90" s="51">
        <f>2292924-1827888</f>
        <v>465036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</row>
    <row r="91" spans="1:99" s="5" customFormat="1" ht="15" customHeight="1">
      <c r="A91" s="67"/>
      <c r="B91" s="68"/>
      <c r="C91" s="68"/>
      <c r="D91" s="50" t="s">
        <v>1</v>
      </c>
      <c r="E91" s="69"/>
      <c r="F91" s="69"/>
      <c r="G91" s="35">
        <f>SUM(G85:G90)</f>
        <v>1646220</v>
      </c>
      <c r="H91" s="35">
        <f>SUM(H85:H90)</f>
        <v>53400</v>
      </c>
      <c r="I91" s="35">
        <f>SUM(I85:I90)</f>
        <v>1592820</v>
      </c>
      <c r="J91" s="35">
        <f>SUM(J85:J90)</f>
        <v>1592820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</row>
    <row r="92" spans="1:99" s="81" customFormat="1" ht="55.5" customHeight="1">
      <c r="A92" s="76" t="s">
        <v>128</v>
      </c>
      <c r="B92" s="77"/>
      <c r="C92" s="78"/>
      <c r="D92" s="79" t="s">
        <v>129</v>
      </c>
      <c r="E92" s="46"/>
      <c r="F92" s="46"/>
      <c r="G92" s="87">
        <f>SUM(G93)</f>
        <v>1000000</v>
      </c>
      <c r="H92" s="87">
        <f>SUM(H93)</f>
        <v>1000000</v>
      </c>
      <c r="I92" s="87">
        <f>SUM(I93)</f>
        <v>0</v>
      </c>
      <c r="J92" s="87">
        <f>SUM(J93)</f>
        <v>0</v>
      </c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</row>
    <row r="93" spans="1:99" s="81" customFormat="1" ht="47.25" customHeight="1">
      <c r="A93" s="82" t="s">
        <v>130</v>
      </c>
      <c r="B93" s="83"/>
      <c r="C93" s="84"/>
      <c r="D93" s="85" t="s">
        <v>131</v>
      </c>
      <c r="E93" s="46"/>
      <c r="F93" s="46"/>
      <c r="G93" s="88">
        <f>SUM(G94:G95)</f>
        <v>1000000</v>
      </c>
      <c r="H93" s="88">
        <f>SUM(H94:H95)</f>
        <v>1000000</v>
      </c>
      <c r="I93" s="88">
        <f>SUM(I94:I95)</f>
        <v>0</v>
      </c>
      <c r="J93" s="88">
        <f>SUM(J94:J95)</f>
        <v>0</v>
      </c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</row>
    <row r="94" spans="1:99" s="81" customFormat="1" ht="63">
      <c r="A94" s="82">
        <v>3118841</v>
      </c>
      <c r="B94" s="83">
        <v>8841</v>
      </c>
      <c r="C94" s="84"/>
      <c r="D94" s="86" t="s">
        <v>132</v>
      </c>
      <c r="E94" s="46" t="s">
        <v>134</v>
      </c>
      <c r="F94" s="46" t="s">
        <v>135</v>
      </c>
      <c r="G94" s="88">
        <f>SUM(H94+I94)</f>
        <v>2000000</v>
      </c>
      <c r="H94" s="51">
        <v>1000000</v>
      </c>
      <c r="I94" s="88">
        <v>1000000</v>
      </c>
      <c r="J94" s="88">
        <v>0</v>
      </c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</row>
    <row r="95" spans="1:99" s="81" customFormat="1" ht="78.75">
      <c r="A95" s="82">
        <v>3118842</v>
      </c>
      <c r="B95" s="83">
        <v>8842</v>
      </c>
      <c r="C95" s="84"/>
      <c r="D95" s="86" t="s">
        <v>133</v>
      </c>
      <c r="E95" s="46" t="s">
        <v>134</v>
      </c>
      <c r="F95" s="46" t="s">
        <v>135</v>
      </c>
      <c r="G95" s="88">
        <f>SUM(H95+I95)</f>
        <v>-1000000</v>
      </c>
      <c r="H95" s="51">
        <v>0</v>
      </c>
      <c r="I95" s="88">
        <v>-1000000</v>
      </c>
      <c r="J95" s="88">
        <v>0</v>
      </c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</row>
    <row r="96" spans="1:99" s="12" customFormat="1" ht="15.75">
      <c r="A96" s="26"/>
      <c r="B96" s="26"/>
      <c r="C96" s="52"/>
      <c r="D96" s="50" t="s">
        <v>1</v>
      </c>
      <c r="E96" s="70"/>
      <c r="F96" s="70"/>
      <c r="G96" s="35">
        <f>SUM(G94:G95)</f>
        <v>1000000</v>
      </c>
      <c r="H96" s="35">
        <f>SUM(H94:H95)</f>
        <v>1000000</v>
      </c>
      <c r="I96" s="35">
        <f>SUM(I94:I95)</f>
        <v>0</v>
      </c>
      <c r="J96" s="35">
        <f>SUM(J94:J95)</f>
        <v>0</v>
      </c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</row>
    <row r="97" spans="1:99" s="17" customFormat="1" ht="27" customHeight="1">
      <c r="A97" s="39"/>
      <c r="B97" s="39"/>
      <c r="C97" s="39"/>
      <c r="D97" s="22" t="s">
        <v>2</v>
      </c>
      <c r="E97" s="39"/>
      <c r="F97" s="39"/>
      <c r="G97" s="35">
        <f>G57+G62+G78+G82+G91+G96</f>
        <v>147793108</v>
      </c>
      <c r="H97" s="35">
        <f>H57+H62+H78+H82+H91+H96</f>
        <v>102507068</v>
      </c>
      <c r="I97" s="35">
        <f>I57+I62+I78+I82+I91+I96</f>
        <v>45286040</v>
      </c>
      <c r="J97" s="35">
        <f>J57+J62+J78+J82+J91+J96</f>
        <v>44784940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</row>
    <row r="98" spans="1:99" s="17" customFormat="1" ht="27" customHeight="1">
      <c r="A98" s="104"/>
      <c r="B98" s="104"/>
      <c r="C98" s="104"/>
      <c r="D98" s="105"/>
      <c r="E98" s="104"/>
      <c r="F98" s="104"/>
      <c r="G98" s="106"/>
      <c r="H98" s="106"/>
      <c r="I98" s="106"/>
      <c r="J98" s="10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</row>
    <row r="99" spans="1:16" s="97" customFormat="1" ht="18.75">
      <c r="A99" s="93" t="s">
        <v>204</v>
      </c>
      <c r="B99" s="93"/>
      <c r="C99" s="93"/>
      <c r="D99" s="94"/>
      <c r="E99" s="94"/>
      <c r="F99" s="94"/>
      <c r="G99" s="94" t="s">
        <v>205</v>
      </c>
      <c r="H99" s="95"/>
      <c r="I99" s="94"/>
      <c r="J99" s="95"/>
      <c r="K99" s="96"/>
      <c r="L99" s="96"/>
      <c r="M99" s="96"/>
      <c r="N99" s="96"/>
      <c r="O99" s="96"/>
      <c r="P99" s="96"/>
    </row>
    <row r="100" spans="1:16" s="97" customFormat="1" ht="18.75">
      <c r="A100" s="94" t="s">
        <v>3</v>
      </c>
      <c r="B100" s="94"/>
      <c r="C100" s="94"/>
      <c r="D100" s="94"/>
      <c r="E100" s="94"/>
      <c r="F100" s="94"/>
      <c r="G100" s="94"/>
      <c r="H100" s="96"/>
      <c r="I100" s="94"/>
      <c r="J100" s="96"/>
      <c r="K100" s="96"/>
      <c r="L100" s="96"/>
      <c r="M100" s="96"/>
      <c r="N100" s="96"/>
      <c r="O100" s="96"/>
      <c r="P100" s="96"/>
    </row>
    <row r="101" spans="1:10" s="18" customFormat="1" ht="18">
      <c r="A101" s="98"/>
      <c r="B101" s="98"/>
      <c r="C101" s="98"/>
      <c r="D101" s="99"/>
      <c r="E101" s="100"/>
      <c r="F101" s="101"/>
      <c r="G101" s="102"/>
      <c r="H101" s="103"/>
      <c r="I101" s="102"/>
      <c r="J101" s="103"/>
    </row>
    <row r="102" spans="1:10" s="18" customFormat="1" ht="18.75">
      <c r="A102" s="114" t="s">
        <v>233</v>
      </c>
      <c r="B102" s="98"/>
      <c r="C102" s="98"/>
      <c r="D102" s="99"/>
      <c r="E102" s="100"/>
      <c r="F102" s="101"/>
      <c r="G102" s="102"/>
      <c r="H102" s="103"/>
      <c r="I102" s="102"/>
      <c r="J102" s="103"/>
    </row>
    <row r="103" spans="1:10" s="18" customFormat="1" ht="18.75">
      <c r="A103" s="114" t="s">
        <v>241</v>
      </c>
      <c r="B103" s="114"/>
      <c r="C103" s="114"/>
      <c r="D103" s="114"/>
      <c r="E103" s="117"/>
      <c r="F103" s="117"/>
      <c r="G103" s="117"/>
      <c r="H103" s="117"/>
      <c r="I103" s="117"/>
      <c r="J103" s="117"/>
    </row>
    <row r="104" spans="1:10" s="18" customFormat="1" ht="18.75">
      <c r="A104" s="114" t="s">
        <v>3</v>
      </c>
      <c r="B104" s="114"/>
      <c r="C104" s="114"/>
      <c r="D104" s="114"/>
      <c r="E104" s="117"/>
      <c r="F104" s="117"/>
      <c r="G104" s="117" t="s">
        <v>242</v>
      </c>
      <c r="H104" s="117"/>
      <c r="I104" s="117"/>
      <c r="J104" s="117"/>
    </row>
    <row r="105" spans="1:10" ht="15.75">
      <c r="A105" s="111"/>
      <c r="B105" s="111"/>
      <c r="C105" s="118"/>
      <c r="D105" s="118"/>
      <c r="E105" s="118"/>
      <c r="F105" s="118"/>
      <c r="G105" s="118"/>
      <c r="H105" s="118"/>
      <c r="I105" s="118"/>
      <c r="J105" s="118"/>
    </row>
    <row r="106" spans="8:10" ht="84" customHeight="1">
      <c r="H106" s="23"/>
      <c r="I106" s="23"/>
      <c r="J106" s="23"/>
    </row>
    <row r="107" spans="8:10" ht="101.25" customHeight="1">
      <c r="H107" s="23"/>
      <c r="I107" s="23"/>
      <c r="J107" s="23"/>
    </row>
    <row r="108" spans="8:10" ht="101.25" customHeight="1">
      <c r="H108" s="23"/>
      <c r="I108" s="23"/>
      <c r="J108" s="23"/>
    </row>
    <row r="109" spans="8:10" ht="79.5" customHeight="1">
      <c r="H109" s="23"/>
      <c r="I109" s="23"/>
      <c r="J109" s="23"/>
    </row>
    <row r="110" spans="8:10" ht="80.25" customHeight="1">
      <c r="H110" s="23"/>
      <c r="I110" s="23"/>
      <c r="J110" s="23"/>
    </row>
    <row r="111" spans="8:10" ht="12.75">
      <c r="H111" s="23"/>
      <c r="I111" s="23"/>
      <c r="J111" s="23"/>
    </row>
    <row r="112" spans="8:10" ht="79.5" customHeight="1">
      <c r="H112" s="23"/>
      <c r="I112" s="23"/>
      <c r="J112" s="23"/>
    </row>
    <row r="113" spans="8:10" ht="95.25" customHeight="1">
      <c r="H113" s="23"/>
      <c r="I113" s="23"/>
      <c r="J113" s="23"/>
    </row>
    <row r="114" spans="8:10" ht="77.25" customHeight="1">
      <c r="H114" s="23"/>
      <c r="I114" s="23"/>
      <c r="J114" s="23"/>
    </row>
    <row r="115" spans="8:10" ht="68.25" customHeight="1">
      <c r="H115" s="23"/>
      <c r="I115" s="23"/>
      <c r="J115" s="23"/>
    </row>
    <row r="116" spans="8:10" ht="72.75" customHeight="1">
      <c r="H116" s="23"/>
      <c r="I116" s="23"/>
      <c r="J116" s="23"/>
    </row>
    <row r="117" spans="8:10" ht="98.25" customHeight="1">
      <c r="H117" s="23"/>
      <c r="I117" s="23"/>
      <c r="J117" s="23"/>
    </row>
    <row r="118" spans="8:10" ht="81" customHeight="1">
      <c r="H118" s="23"/>
      <c r="I118" s="23"/>
      <c r="J118" s="23"/>
    </row>
  </sheetData>
  <sheetProtection/>
  <mergeCells count="16">
    <mergeCell ref="A13:B13"/>
    <mergeCell ref="B14:B15"/>
    <mergeCell ref="E14:E15"/>
    <mergeCell ref="A14:A15"/>
    <mergeCell ref="D14:D15"/>
    <mergeCell ref="F14:F15"/>
    <mergeCell ref="H14:H15"/>
    <mergeCell ref="G4:I4"/>
    <mergeCell ref="G5:J5"/>
    <mergeCell ref="G8:J8"/>
    <mergeCell ref="I14:J14"/>
    <mergeCell ref="A10:J10"/>
    <mergeCell ref="A11:J11"/>
    <mergeCell ref="G14:G15"/>
    <mergeCell ref="C14:C15"/>
    <mergeCell ref="A12:B12"/>
  </mergeCells>
  <printOptions/>
  <pageMargins left="0.6692913385826772" right="0.35433070866141736" top="0.8661417322834646" bottom="0.31496062992125984" header="0.15748031496062992" footer="0.275590551181102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USER</cp:lastModifiedBy>
  <cp:lastPrinted>2022-10-24T12:52:37Z</cp:lastPrinted>
  <dcterms:created xsi:type="dcterms:W3CDTF">2008-01-03T14:25:14Z</dcterms:created>
  <dcterms:modified xsi:type="dcterms:W3CDTF">2022-10-24T12:52:47Z</dcterms:modified>
  <cp:category/>
  <cp:version/>
  <cp:contentType/>
  <cp:contentStatus/>
</cp:coreProperties>
</file>